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300" windowHeight="87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1" i="1" l="1"/>
  <c r="I12" i="1"/>
  <c r="I9" i="1"/>
  <c r="I3" i="1"/>
  <c r="I22" i="1"/>
  <c r="I29" i="1"/>
  <c r="I10" i="1"/>
  <c r="I36" i="1" l="1"/>
  <c r="I35" i="1"/>
  <c r="I34" i="1"/>
  <c r="J35" i="1"/>
  <c r="J34" i="1"/>
  <c r="I33" i="1"/>
  <c r="I32" i="1"/>
  <c r="J32" i="1"/>
  <c r="I31" i="1"/>
  <c r="J31" i="1"/>
  <c r="I30" i="1"/>
  <c r="J30" i="1"/>
  <c r="J29" i="1"/>
  <c r="I28" i="1"/>
  <c r="J28" i="1"/>
  <c r="I26" i="1"/>
  <c r="I25" i="1"/>
  <c r="J25" i="1"/>
  <c r="I24" i="1"/>
  <c r="I23" i="1"/>
  <c r="J23" i="1"/>
  <c r="J22" i="1"/>
  <c r="I20" i="1"/>
  <c r="J20" i="1"/>
  <c r="I19" i="1"/>
  <c r="J19" i="1"/>
  <c r="I18" i="1"/>
  <c r="I17" i="1"/>
  <c r="J17" i="1"/>
  <c r="I16" i="1"/>
  <c r="J16" i="1"/>
  <c r="I15" i="1"/>
  <c r="J15" i="1"/>
  <c r="I14" i="1"/>
  <c r="J14" i="1"/>
  <c r="I13" i="1"/>
  <c r="J12" i="1"/>
  <c r="J10" i="1"/>
  <c r="I8" i="1"/>
  <c r="I7" i="1"/>
  <c r="J7" i="1"/>
  <c r="I6" i="1"/>
  <c r="I5" i="1"/>
  <c r="I4" i="1"/>
  <c r="J4" i="1"/>
  <c r="J3" i="1"/>
  <c r="G19" i="1" l="1"/>
  <c r="F19" i="1"/>
  <c r="H19" i="1" s="1"/>
  <c r="E37" i="1" l="1"/>
  <c r="D37" i="1"/>
  <c r="I37" i="1" s="1"/>
  <c r="E27" i="1"/>
  <c r="D27" i="1"/>
  <c r="E11" i="1"/>
  <c r="D11" i="1"/>
  <c r="J11" i="1" s="1"/>
  <c r="E21" i="1"/>
  <c r="D21" i="1"/>
  <c r="E9" i="1"/>
  <c r="D9" i="1"/>
  <c r="J36" i="1"/>
  <c r="F36" i="1"/>
  <c r="H36" i="1" s="1"/>
  <c r="G36" i="1"/>
  <c r="F35" i="1"/>
  <c r="H35" i="1" s="1"/>
  <c r="G35" i="1"/>
  <c r="F34" i="1"/>
  <c r="H34" i="1" s="1"/>
  <c r="G34" i="1"/>
  <c r="J33" i="1"/>
  <c r="F33" i="1"/>
  <c r="H33" i="1" s="1"/>
  <c r="G33" i="1"/>
  <c r="F32" i="1"/>
  <c r="H32" i="1" s="1"/>
  <c r="G32" i="1"/>
  <c r="F31" i="1"/>
  <c r="H31" i="1" s="1"/>
  <c r="G31" i="1"/>
  <c r="F30" i="1"/>
  <c r="H30" i="1" s="1"/>
  <c r="G30" i="1"/>
  <c r="F29" i="1"/>
  <c r="H29" i="1" s="1"/>
  <c r="G29" i="1"/>
  <c r="G28" i="1"/>
  <c r="F28" i="1"/>
  <c r="H28" i="1" s="1"/>
  <c r="J26" i="1"/>
  <c r="F26" i="1"/>
  <c r="H26" i="1" s="1"/>
  <c r="G26" i="1"/>
  <c r="F25" i="1"/>
  <c r="H25" i="1" s="1"/>
  <c r="G25" i="1"/>
  <c r="J24" i="1"/>
  <c r="F24" i="1"/>
  <c r="H24" i="1" s="1"/>
  <c r="G24" i="1"/>
  <c r="F23" i="1"/>
  <c r="H23" i="1" s="1"/>
  <c r="G23" i="1"/>
  <c r="G22" i="1"/>
  <c r="F22" i="1"/>
  <c r="H22" i="1" s="1"/>
  <c r="F20" i="1"/>
  <c r="H20" i="1" s="1"/>
  <c r="G20" i="1"/>
  <c r="J18" i="1"/>
  <c r="F18" i="1"/>
  <c r="H18" i="1" s="1"/>
  <c r="G18" i="1"/>
  <c r="F17" i="1"/>
  <c r="H17" i="1" s="1"/>
  <c r="G17" i="1"/>
  <c r="F16" i="1"/>
  <c r="H16" i="1" s="1"/>
  <c r="G16" i="1"/>
  <c r="F15" i="1"/>
  <c r="H15" i="1" s="1"/>
  <c r="G15" i="1"/>
  <c r="F14" i="1"/>
  <c r="H14" i="1" s="1"/>
  <c r="G14" i="1"/>
  <c r="J13" i="1"/>
  <c r="F13" i="1"/>
  <c r="H13" i="1" s="1"/>
  <c r="G13" i="1"/>
  <c r="G12" i="1"/>
  <c r="F12" i="1"/>
  <c r="H12" i="1" s="1"/>
  <c r="G10" i="1"/>
  <c r="F10" i="1"/>
  <c r="H10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  <c r="G3" i="1"/>
  <c r="F3" i="1"/>
  <c r="H3" i="1" s="1"/>
  <c r="J27" i="1" l="1"/>
  <c r="I27" i="1"/>
  <c r="J9" i="1"/>
  <c r="J37" i="1"/>
  <c r="J21" i="1"/>
  <c r="G27" i="1"/>
  <c r="H27" i="1" s="1"/>
  <c r="F27" i="1"/>
  <c r="G21" i="1"/>
  <c r="H21" i="1" s="1"/>
  <c r="G9" i="1"/>
  <c r="H9" i="1" s="1"/>
  <c r="F11" i="1"/>
  <c r="G11" i="1"/>
  <c r="H11" i="1" s="1"/>
  <c r="G37" i="1"/>
  <c r="H37" i="1" s="1"/>
  <c r="F37" i="1"/>
  <c r="F21" i="1"/>
  <c r="I11" i="1"/>
  <c r="F9" i="1"/>
  <c r="J8" i="1"/>
  <c r="J6" i="1"/>
  <c r="J5" i="1"/>
</calcChain>
</file>

<file path=xl/sharedStrings.xml><?xml version="1.0" encoding="utf-8"?>
<sst xmlns="http://schemas.openxmlformats.org/spreadsheetml/2006/main" count="54" uniqueCount="34">
  <si>
    <t>Postal sector</t>
  </si>
  <si>
    <t>Valuation Band Range</t>
  </si>
  <si>
    <t>Intervening bands</t>
  </si>
  <si>
    <t>Total number of dwellings</t>
  </si>
  <si>
    <t>EUV-SH Total</t>
  </si>
  <si>
    <t>EUV-SH Average</t>
  </si>
  <si>
    <t>% Occupied</t>
  </si>
  <si>
    <t>% Vacant</t>
  </si>
  <si>
    <t>&lt;£50,000 - £99,999</t>
  </si>
  <si>
    <t>&lt;£50,000</t>
  </si>
  <si>
    <t>£50,000 - £59,999</t>
  </si>
  <si>
    <t>£60,000 - £69,999</t>
  </si>
  <si>
    <t>£70,000 - £79,999</t>
  </si>
  <si>
    <t>£80,000 - £89,999</t>
  </si>
  <si>
    <t>£90,000 - £99,999</t>
  </si>
  <si>
    <t>£100,000 - £299,999</t>
  </si>
  <si>
    <t>£100,000 - £119,999</t>
  </si>
  <si>
    <t>£120,000 - £139,999</t>
  </si>
  <si>
    <t>SS0</t>
  </si>
  <si>
    <t>SS1</t>
  </si>
  <si>
    <t>SS2</t>
  </si>
  <si>
    <t>SS3</t>
  </si>
  <si>
    <t>SS9</t>
  </si>
  <si>
    <t>Market Value Total</t>
  </si>
  <si>
    <t>Market Value Average</t>
  </si>
  <si>
    <t xml:space="preserve">Social Housing Asset Data </t>
  </si>
  <si>
    <t>£90,000 - £119,999</t>
  </si>
  <si>
    <t>&lt;£50,000 - £119,999</t>
  </si>
  <si>
    <t>£100,000 - £109,999</t>
  </si>
  <si>
    <t>£110,000 - £119,999</t>
  </si>
  <si>
    <t>£80,000 - £99,999</t>
  </si>
  <si>
    <t>£110,000 - £129,999</t>
  </si>
  <si>
    <t>£130,000 - £149,999</t>
  </si>
  <si>
    <t>£60,000 - £79,999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</si>
</sst>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164" fontId="0" fillId="2" borderId="0" xfId="0" applyNumberFormat="1" applyFill="1"/>
    <xf numFmtId="0" fontId="0" fillId="3" borderId="0" xfId="0" applyFill="1"/>
    <xf numFmtId="164" fontId="0" fillId="3" borderId="0" xfId="1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2" fillId="2" borderId="1" xfId="0" applyFont="1" applyFill="1" applyBorder="1"/>
    <xf numFmtId="164" fontId="2" fillId="2" borderId="1" xfId="1" applyNumberFormat="1" applyFont="1" applyFill="1" applyBorder="1"/>
    <xf numFmtId="9" fontId="2" fillId="2" borderId="1" xfId="2" applyFont="1" applyFill="1" applyBorder="1"/>
    <xf numFmtId="164" fontId="2" fillId="2" borderId="1" xfId="0" applyNumberFormat="1" applyFont="1" applyFill="1" applyBorder="1"/>
    <xf numFmtId="0" fontId="2" fillId="3" borderId="1" xfId="0" applyFont="1" applyFill="1" applyBorder="1"/>
    <xf numFmtId="9" fontId="2" fillId="3" borderId="1" xfId="2" applyFont="1" applyFill="1" applyBorder="1"/>
    <xf numFmtId="164" fontId="2" fillId="3" borderId="1" xfId="0" applyNumberFormat="1" applyFont="1" applyFill="1" applyBorder="1"/>
    <xf numFmtId="0" fontId="2" fillId="3" borderId="0" xfId="0" applyFont="1" applyFill="1"/>
    <xf numFmtId="164" fontId="2" fillId="3" borderId="1" xfId="1" applyNumberFormat="1" applyFont="1" applyFill="1" applyBorder="1"/>
    <xf numFmtId="43" fontId="2" fillId="3" borderId="1" xfId="0" applyNumberFormat="1" applyFont="1" applyFill="1" applyBorder="1"/>
    <xf numFmtId="0" fontId="2" fillId="2" borderId="0" xfId="0" applyFont="1" applyFill="1"/>
    <xf numFmtId="43" fontId="2" fillId="2" borderId="1" xfId="1" applyNumberFormat="1" applyFont="1" applyFill="1" applyBorder="1"/>
    <xf numFmtId="0" fontId="0" fillId="4" borderId="0" xfId="0" applyFill="1"/>
    <xf numFmtId="0" fontId="3" fillId="4" borderId="0" xfId="0" applyFont="1" applyFill="1"/>
    <xf numFmtId="9" fontId="0" fillId="2" borderId="0" xfId="2" applyFont="1" applyFill="1"/>
    <xf numFmtId="9" fontId="0" fillId="3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M7" sqref="M7"/>
    </sheetView>
  </sheetViews>
  <sheetFormatPr defaultRowHeight="15" x14ac:dyDescent="0.25"/>
  <cols>
    <col min="2" max="3" width="17.7109375" bestFit="1" customWidth="1"/>
    <col min="4" max="4" width="11.42578125" customWidth="1"/>
    <col min="5" max="5" width="15" bestFit="1" customWidth="1"/>
    <col min="6" max="6" width="11.42578125" bestFit="1" customWidth="1"/>
    <col min="7" max="7" width="15.140625" bestFit="1" customWidth="1"/>
    <col min="8" max="8" width="13.140625" bestFit="1" customWidth="1"/>
    <col min="10" max="10" width="7" customWidth="1"/>
    <col min="11" max="11" width="1.7109375" customWidth="1"/>
  </cols>
  <sheetData>
    <row r="1" spans="1:10" ht="15.6" x14ac:dyDescent="0.3">
      <c r="A1" s="24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43.15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23</v>
      </c>
      <c r="H2" s="2" t="s">
        <v>24</v>
      </c>
      <c r="I2" s="2" t="s">
        <v>6</v>
      </c>
      <c r="J2" s="2" t="s">
        <v>7</v>
      </c>
    </row>
    <row r="3" spans="1:10" x14ac:dyDescent="0.25">
      <c r="A3" s="21" t="s">
        <v>18</v>
      </c>
      <c r="B3" s="4" t="s">
        <v>27</v>
      </c>
      <c r="C3" s="4" t="s">
        <v>9</v>
      </c>
      <c r="D3" s="4">
        <v>270</v>
      </c>
      <c r="E3" s="5">
        <v>9267737.0999999996</v>
      </c>
      <c r="F3" s="5">
        <f>E3/D3</f>
        <v>34324.952222222222</v>
      </c>
      <c r="G3" s="5">
        <f>E3/38*100</f>
        <v>24388781.842105262</v>
      </c>
      <c r="H3" s="5">
        <f>F3/38*100</f>
        <v>90328.82163742691</v>
      </c>
      <c r="I3" s="25">
        <f>263/D3</f>
        <v>0.97407407407407409</v>
      </c>
      <c r="J3" s="25">
        <f>7/D3</f>
        <v>2.5925925925925925E-2</v>
      </c>
    </row>
    <row r="4" spans="1:10" x14ac:dyDescent="0.25">
      <c r="A4" s="21"/>
      <c r="B4" s="4"/>
      <c r="C4" s="4" t="s">
        <v>10</v>
      </c>
      <c r="D4" s="4">
        <v>144</v>
      </c>
      <c r="E4" s="5">
        <v>7791115.54</v>
      </c>
      <c r="F4" s="5">
        <f t="shared" ref="F4:F8" si="0">E4/D4</f>
        <v>54104.969027777777</v>
      </c>
      <c r="G4" s="5">
        <f t="shared" ref="G4:G8" si="1">E4/38*100</f>
        <v>20502935.631578948</v>
      </c>
      <c r="H4" s="5">
        <f t="shared" ref="H4:H8" si="2">F4/38*100</f>
        <v>142381.49744152048</v>
      </c>
      <c r="I4" s="25">
        <f>143/D4</f>
        <v>0.99305555555555558</v>
      </c>
      <c r="J4" s="25">
        <f>1/D4</f>
        <v>6.9444444444444441E-3</v>
      </c>
    </row>
    <row r="5" spans="1:10" x14ac:dyDescent="0.25">
      <c r="A5" s="21"/>
      <c r="B5" s="4"/>
      <c r="C5" s="4" t="s">
        <v>11</v>
      </c>
      <c r="D5" s="4">
        <v>12</v>
      </c>
      <c r="E5" s="5">
        <v>749845.15</v>
      </c>
      <c r="F5" s="5">
        <f t="shared" si="0"/>
        <v>62487.095833333333</v>
      </c>
      <c r="G5" s="5">
        <f t="shared" si="1"/>
        <v>1973276.710526316</v>
      </c>
      <c r="H5" s="5">
        <f t="shared" si="2"/>
        <v>164439.72587719298</v>
      </c>
      <c r="I5" s="25">
        <f>12/D5</f>
        <v>1</v>
      </c>
      <c r="J5" s="25">
        <f>0/D5</f>
        <v>0</v>
      </c>
    </row>
    <row r="6" spans="1:10" x14ac:dyDescent="0.25">
      <c r="A6" s="21"/>
      <c r="B6" s="4"/>
      <c r="C6" s="4" t="s">
        <v>12</v>
      </c>
      <c r="D6" s="4">
        <v>43</v>
      </c>
      <c r="E6" s="5">
        <v>3207832.72</v>
      </c>
      <c r="F6" s="5">
        <f t="shared" si="0"/>
        <v>74600.760930232558</v>
      </c>
      <c r="G6" s="5">
        <f t="shared" si="1"/>
        <v>8441665.0526315793</v>
      </c>
      <c r="H6" s="5">
        <f t="shared" si="2"/>
        <v>196317.79192166461</v>
      </c>
      <c r="I6" s="25">
        <f>43/D6</f>
        <v>1</v>
      </c>
      <c r="J6" s="25">
        <f>0/D6</f>
        <v>0</v>
      </c>
    </row>
    <row r="7" spans="1:10" x14ac:dyDescent="0.25">
      <c r="A7" s="21"/>
      <c r="B7" s="4"/>
      <c r="C7" s="4" t="s">
        <v>13</v>
      </c>
      <c r="D7" s="4">
        <v>201</v>
      </c>
      <c r="E7" s="5">
        <v>16854137.199999999</v>
      </c>
      <c r="F7" s="5">
        <f t="shared" si="0"/>
        <v>83851.428855721388</v>
      </c>
      <c r="G7" s="5">
        <f t="shared" si="1"/>
        <v>44352992.631578945</v>
      </c>
      <c r="H7" s="5">
        <f t="shared" si="2"/>
        <v>220661.65488347734</v>
      </c>
      <c r="I7" s="25">
        <f>200/D7</f>
        <v>0.99502487562189057</v>
      </c>
      <c r="J7" s="25">
        <f>1/D7</f>
        <v>4.9751243781094526E-3</v>
      </c>
    </row>
    <row r="8" spans="1:10" x14ac:dyDescent="0.25">
      <c r="A8" s="21"/>
      <c r="B8" s="4"/>
      <c r="C8" s="4" t="s">
        <v>26</v>
      </c>
      <c r="D8" s="4">
        <v>67</v>
      </c>
      <c r="E8" s="5">
        <v>6342043.2800000003</v>
      </c>
      <c r="F8" s="5">
        <f t="shared" si="0"/>
        <v>94657.362388059701</v>
      </c>
      <c r="G8" s="5">
        <f t="shared" si="1"/>
        <v>16689587.578947367</v>
      </c>
      <c r="H8" s="5">
        <f t="shared" si="2"/>
        <v>249098.32207384135</v>
      </c>
      <c r="I8" s="25">
        <f>67/D8</f>
        <v>1</v>
      </c>
      <c r="J8" s="25">
        <f>0/D8</f>
        <v>0</v>
      </c>
    </row>
    <row r="9" spans="1:10" ht="14.45" x14ac:dyDescent="0.3">
      <c r="A9" s="21"/>
      <c r="B9" s="4"/>
      <c r="C9" s="4"/>
      <c r="D9" s="11">
        <f>SUM(D3:D8)</f>
        <v>737</v>
      </c>
      <c r="E9" s="12">
        <f>SUM(E3:E8)</f>
        <v>44212710.989999995</v>
      </c>
      <c r="F9" s="22">
        <f>E9/D9</f>
        <v>59990.109891451822</v>
      </c>
      <c r="G9" s="12">
        <f>SUM(G3:G8)</f>
        <v>116349239.44736841</v>
      </c>
      <c r="H9" s="22">
        <f>G9/D9</f>
        <v>157868.71024066271</v>
      </c>
      <c r="I9" s="13">
        <f>728/D9</f>
        <v>0.98778833107191311</v>
      </c>
      <c r="J9" s="13">
        <f>9/D9</f>
        <v>1.2211668928086838E-2</v>
      </c>
    </row>
    <row r="10" spans="1:10" x14ac:dyDescent="0.25">
      <c r="A10" s="18" t="s">
        <v>19</v>
      </c>
      <c r="B10" s="7" t="s">
        <v>27</v>
      </c>
      <c r="C10" s="7" t="s">
        <v>27</v>
      </c>
      <c r="D10" s="7">
        <v>164</v>
      </c>
      <c r="E10" s="8">
        <v>6193532.8700000001</v>
      </c>
      <c r="F10" s="8">
        <f t="shared" ref="F10" si="3">E10/D10</f>
        <v>37765.444329268292</v>
      </c>
      <c r="G10" s="8">
        <f t="shared" ref="G10" si="4">E10/38*100</f>
        <v>16298770.710526317</v>
      </c>
      <c r="H10" s="8">
        <f t="shared" ref="H10" si="5">F10/38*100</f>
        <v>99382.748234916566</v>
      </c>
      <c r="I10" s="26">
        <f>164/D10</f>
        <v>1</v>
      </c>
      <c r="J10" s="26">
        <f>1/D10</f>
        <v>6.0975609756097563E-3</v>
      </c>
    </row>
    <row r="11" spans="1:10" ht="14.45" x14ac:dyDescent="0.3">
      <c r="A11" s="18"/>
      <c r="B11" s="7"/>
      <c r="C11" s="7"/>
      <c r="D11" s="15">
        <f>SUM(D10:D10)</f>
        <v>164</v>
      </c>
      <c r="E11" s="17">
        <f>SUM(E10:E10)</f>
        <v>6193532.8700000001</v>
      </c>
      <c r="F11" s="20">
        <f t="shared" ref="F11:F37" si="6">E11/D11</f>
        <v>37765.444329268292</v>
      </c>
      <c r="G11" s="17">
        <f>SUM(G10:G10)</f>
        <v>16298770.710526317</v>
      </c>
      <c r="H11" s="20">
        <f>G11/D11</f>
        <v>99382.748234916566</v>
      </c>
      <c r="I11" s="16">
        <f>162/D11</f>
        <v>0.98780487804878048</v>
      </c>
      <c r="J11" s="16">
        <f>2/D11</f>
        <v>1.2195121951219513E-2</v>
      </c>
    </row>
    <row r="12" spans="1:10" x14ac:dyDescent="0.25">
      <c r="A12" s="21" t="s">
        <v>20</v>
      </c>
      <c r="B12" s="4" t="s">
        <v>8</v>
      </c>
      <c r="C12" s="4" t="s">
        <v>9</v>
      </c>
      <c r="D12" s="4">
        <v>1689</v>
      </c>
      <c r="E12" s="5">
        <v>59226049.329999998</v>
      </c>
      <c r="F12" s="6">
        <f t="shared" si="6"/>
        <v>35065.748567199524</v>
      </c>
      <c r="G12" s="5">
        <f t="shared" ref="G12:G26" si="7">E12/38*100</f>
        <v>155858024.55263156</v>
      </c>
      <c r="H12" s="5">
        <f t="shared" ref="H12:H26" si="8">F12/38*100</f>
        <v>92278.285703156638</v>
      </c>
      <c r="I12" s="25">
        <f>1649/D12</f>
        <v>0.97631734754292476</v>
      </c>
      <c r="J12" s="25">
        <f>40/D12</f>
        <v>2.3682652457075192E-2</v>
      </c>
    </row>
    <row r="13" spans="1:10" x14ac:dyDescent="0.25">
      <c r="A13" s="21"/>
      <c r="B13" s="4"/>
      <c r="C13" s="4" t="s">
        <v>10</v>
      </c>
      <c r="D13" s="4">
        <v>20</v>
      </c>
      <c r="E13" s="5">
        <v>1050342.78</v>
      </c>
      <c r="F13" s="6">
        <f t="shared" si="6"/>
        <v>52517.139000000003</v>
      </c>
      <c r="G13" s="5">
        <f t="shared" si="7"/>
        <v>2764059.9473684211</v>
      </c>
      <c r="H13" s="5">
        <f t="shared" si="8"/>
        <v>138202.99736842106</v>
      </c>
      <c r="I13" s="25">
        <f>19/D13</f>
        <v>0.95</v>
      </c>
      <c r="J13" s="25">
        <f>1/D13</f>
        <v>0.05</v>
      </c>
    </row>
    <row r="14" spans="1:10" x14ac:dyDescent="0.25">
      <c r="A14" s="21"/>
      <c r="B14" s="4"/>
      <c r="C14" s="4" t="s">
        <v>11</v>
      </c>
      <c r="D14" s="4">
        <v>94</v>
      </c>
      <c r="E14" s="5">
        <v>6197688.7000000002</v>
      </c>
      <c r="F14" s="6">
        <f t="shared" si="6"/>
        <v>65932.858510638296</v>
      </c>
      <c r="G14" s="5">
        <f t="shared" si="7"/>
        <v>16309707.105263159</v>
      </c>
      <c r="H14" s="5">
        <f t="shared" si="8"/>
        <v>173507.52239641655</v>
      </c>
      <c r="I14" s="25">
        <f>91/D14</f>
        <v>0.96808510638297873</v>
      </c>
      <c r="J14" s="25">
        <f>3/D14</f>
        <v>3.1914893617021274E-2</v>
      </c>
    </row>
    <row r="15" spans="1:10" x14ac:dyDescent="0.25">
      <c r="A15" s="21"/>
      <c r="B15" s="4"/>
      <c r="C15" s="4" t="s">
        <v>12</v>
      </c>
      <c r="D15" s="4">
        <v>134</v>
      </c>
      <c r="E15" s="5">
        <v>10382156.41</v>
      </c>
      <c r="F15" s="6">
        <f t="shared" si="6"/>
        <v>77478.779179104473</v>
      </c>
      <c r="G15" s="5">
        <f t="shared" si="7"/>
        <v>27321464.236842107</v>
      </c>
      <c r="H15" s="5">
        <f t="shared" si="8"/>
        <v>203891.52415553809</v>
      </c>
      <c r="I15" s="25">
        <f>132/D15</f>
        <v>0.9850746268656716</v>
      </c>
      <c r="J15" s="25">
        <f>2/D15</f>
        <v>1.4925373134328358E-2</v>
      </c>
    </row>
    <row r="16" spans="1:10" x14ac:dyDescent="0.25">
      <c r="A16" s="21"/>
      <c r="B16" s="4"/>
      <c r="C16" s="4" t="s">
        <v>13</v>
      </c>
      <c r="D16" s="4">
        <v>580</v>
      </c>
      <c r="E16" s="5">
        <v>47931907.979999997</v>
      </c>
      <c r="F16" s="6">
        <f t="shared" si="6"/>
        <v>82641.220655172408</v>
      </c>
      <c r="G16" s="5">
        <f t="shared" si="7"/>
        <v>126136599.94736843</v>
      </c>
      <c r="H16" s="5">
        <f t="shared" si="8"/>
        <v>217476.89646098</v>
      </c>
      <c r="I16" s="25">
        <f>579/D16</f>
        <v>0.99827586206896557</v>
      </c>
      <c r="J16" s="25">
        <f>1/D16</f>
        <v>1.7241379310344827E-3</v>
      </c>
    </row>
    <row r="17" spans="1:10" x14ac:dyDescent="0.25">
      <c r="A17" s="21"/>
      <c r="B17" s="4"/>
      <c r="C17" s="4" t="s">
        <v>14</v>
      </c>
      <c r="D17" s="4">
        <v>37</v>
      </c>
      <c r="E17" s="5">
        <v>3455977.06</v>
      </c>
      <c r="F17" s="6">
        <f t="shared" si="6"/>
        <v>93404.785405405404</v>
      </c>
      <c r="G17" s="5">
        <f t="shared" si="7"/>
        <v>9094676.4736842103</v>
      </c>
      <c r="H17" s="5">
        <f t="shared" si="8"/>
        <v>245802.06685633003</v>
      </c>
      <c r="I17" s="25">
        <f>35/D17</f>
        <v>0.94594594594594594</v>
      </c>
      <c r="J17" s="25">
        <f>2/D17</f>
        <v>5.4054054054054057E-2</v>
      </c>
    </row>
    <row r="18" spans="1:10" x14ac:dyDescent="0.25">
      <c r="A18" s="21"/>
      <c r="B18" s="4" t="s">
        <v>15</v>
      </c>
      <c r="C18" s="4" t="s">
        <v>28</v>
      </c>
      <c r="D18" s="4">
        <v>57</v>
      </c>
      <c r="E18" s="5">
        <v>6168829.46</v>
      </c>
      <c r="F18" s="6">
        <f t="shared" si="6"/>
        <v>108225.07824561403</v>
      </c>
      <c r="G18" s="5">
        <f t="shared" si="7"/>
        <v>16233761.736842105</v>
      </c>
      <c r="H18" s="5">
        <f t="shared" si="8"/>
        <v>284802.83748845797</v>
      </c>
      <c r="I18" s="25">
        <f>57/D18</f>
        <v>1</v>
      </c>
      <c r="J18" s="25">
        <f>0/D18</f>
        <v>0</v>
      </c>
    </row>
    <row r="19" spans="1:10" x14ac:dyDescent="0.25">
      <c r="A19" s="21"/>
      <c r="B19" s="4"/>
      <c r="C19" s="4" t="s">
        <v>29</v>
      </c>
      <c r="D19" s="4">
        <v>79</v>
      </c>
      <c r="E19" s="5">
        <v>8915273.6699999999</v>
      </c>
      <c r="F19" s="6">
        <f t="shared" ref="F19" si="9">E19/D19</f>
        <v>112851.56544303798</v>
      </c>
      <c r="G19" s="5">
        <f t="shared" ref="G19" si="10">E19/38*100</f>
        <v>23461246.5</v>
      </c>
      <c r="H19" s="5">
        <f t="shared" ref="H19" si="11">F19/38*100</f>
        <v>296977.80379746837</v>
      </c>
      <c r="I19" s="25">
        <f>79/D19</f>
        <v>1</v>
      </c>
      <c r="J19" s="25">
        <f>0/D19</f>
        <v>0</v>
      </c>
    </row>
    <row r="20" spans="1:10" x14ac:dyDescent="0.25">
      <c r="A20" s="21"/>
      <c r="B20" s="4"/>
      <c r="C20" s="4" t="s">
        <v>17</v>
      </c>
      <c r="D20" s="4">
        <v>11</v>
      </c>
      <c r="E20" s="5">
        <v>1358562.73</v>
      </c>
      <c r="F20" s="6">
        <f t="shared" si="6"/>
        <v>123505.70272727273</v>
      </c>
      <c r="G20" s="5">
        <f t="shared" si="7"/>
        <v>3575165.0789473685</v>
      </c>
      <c r="H20" s="5">
        <f t="shared" si="8"/>
        <v>325015.00717703346</v>
      </c>
      <c r="I20" s="25">
        <f>11/D20</f>
        <v>1</v>
      </c>
      <c r="J20" s="25">
        <f>0/D20</f>
        <v>0</v>
      </c>
    </row>
    <row r="21" spans="1:10" ht="14.45" x14ac:dyDescent="0.3">
      <c r="A21" s="21"/>
      <c r="B21" s="4"/>
      <c r="C21" s="4"/>
      <c r="D21" s="12">
        <f>SUM(D12:D20)</f>
        <v>2701</v>
      </c>
      <c r="E21" s="14">
        <f>SUM(E12:E20)</f>
        <v>144686788.11999997</v>
      </c>
      <c r="F21" s="14">
        <f t="shared" si="6"/>
        <v>53567.859355794142</v>
      </c>
      <c r="G21" s="14">
        <f>SUM(G12:G20)</f>
        <v>380754705.57894731</v>
      </c>
      <c r="H21" s="14">
        <f>G21/D21</f>
        <v>140968.05093630037</v>
      </c>
      <c r="I21" s="13">
        <f>2652/D21</f>
        <v>0.98185857089966677</v>
      </c>
      <c r="J21" s="13">
        <f>49/D21</f>
        <v>1.8141429100333211E-2</v>
      </c>
    </row>
    <row r="22" spans="1:10" x14ac:dyDescent="0.25">
      <c r="A22" s="18" t="s">
        <v>21</v>
      </c>
      <c r="B22" s="7" t="s">
        <v>8</v>
      </c>
      <c r="C22" s="7" t="s">
        <v>9</v>
      </c>
      <c r="D22" s="7">
        <v>587</v>
      </c>
      <c r="E22" s="8">
        <v>24772326.59</v>
      </c>
      <c r="F22" s="9">
        <f t="shared" si="6"/>
        <v>42201.578517887567</v>
      </c>
      <c r="G22" s="8">
        <f t="shared" si="7"/>
        <v>65190333.131578952</v>
      </c>
      <c r="H22" s="8">
        <f t="shared" si="8"/>
        <v>111056.78557338833</v>
      </c>
      <c r="I22" s="26">
        <f>580/D22</f>
        <v>0.98807495741056217</v>
      </c>
      <c r="J22" s="26">
        <f>7/D22</f>
        <v>1.192504258943782E-2</v>
      </c>
    </row>
    <row r="23" spans="1:10" x14ac:dyDescent="0.25">
      <c r="A23" s="18"/>
      <c r="B23" s="7"/>
      <c r="C23" s="7" t="s">
        <v>10</v>
      </c>
      <c r="D23" s="7">
        <v>153</v>
      </c>
      <c r="E23" s="8">
        <v>8347127.6900000004</v>
      </c>
      <c r="F23" s="10">
        <f t="shared" si="6"/>
        <v>54556.390130718959</v>
      </c>
      <c r="G23" s="8">
        <f t="shared" si="7"/>
        <v>21966125.5</v>
      </c>
      <c r="H23" s="8">
        <f t="shared" si="8"/>
        <v>143569.4477124183</v>
      </c>
      <c r="I23" s="26">
        <f>148/D23</f>
        <v>0.9673202614379085</v>
      </c>
      <c r="J23" s="26">
        <f>5/D23</f>
        <v>3.2679738562091505E-2</v>
      </c>
    </row>
    <row r="24" spans="1:10" x14ac:dyDescent="0.25">
      <c r="A24" s="18"/>
      <c r="B24" s="7"/>
      <c r="C24" s="7" t="s">
        <v>33</v>
      </c>
      <c r="D24" s="7">
        <v>90</v>
      </c>
      <c r="E24" s="8">
        <v>5904414.6399999997</v>
      </c>
      <c r="F24" s="10">
        <f t="shared" si="6"/>
        <v>65604.607111111109</v>
      </c>
      <c r="G24" s="8">
        <f t="shared" si="7"/>
        <v>15537933.263157893</v>
      </c>
      <c r="H24" s="8">
        <f t="shared" si="8"/>
        <v>172643.70292397658</v>
      </c>
      <c r="I24" s="26">
        <f>90/D24</f>
        <v>1</v>
      </c>
      <c r="J24" s="26">
        <f>0/D24</f>
        <v>0</v>
      </c>
    </row>
    <row r="25" spans="1:10" x14ac:dyDescent="0.25">
      <c r="A25" s="18"/>
      <c r="B25" s="7"/>
      <c r="C25" s="7" t="s">
        <v>30</v>
      </c>
      <c r="D25" s="7">
        <v>208</v>
      </c>
      <c r="E25" s="8">
        <v>19600041.809999999</v>
      </c>
      <c r="F25" s="10">
        <f t="shared" si="6"/>
        <v>94230.970240384602</v>
      </c>
      <c r="G25" s="8">
        <f t="shared" si="7"/>
        <v>51579057.394736834</v>
      </c>
      <c r="H25" s="8">
        <f t="shared" si="8"/>
        <v>247976.23747469633</v>
      </c>
      <c r="I25" s="26">
        <f>207/D25</f>
        <v>0.99519230769230771</v>
      </c>
      <c r="J25" s="26">
        <f>1/D25</f>
        <v>4.807692307692308E-3</v>
      </c>
    </row>
    <row r="26" spans="1:10" x14ac:dyDescent="0.25">
      <c r="A26" s="18"/>
      <c r="B26" s="7" t="s">
        <v>15</v>
      </c>
      <c r="C26" s="7" t="s">
        <v>16</v>
      </c>
      <c r="D26" s="7">
        <v>111</v>
      </c>
      <c r="E26" s="8">
        <v>11667015</v>
      </c>
      <c r="F26" s="10">
        <f t="shared" si="6"/>
        <v>105108.24324324324</v>
      </c>
      <c r="G26" s="8">
        <f t="shared" si="7"/>
        <v>30702671.052631579</v>
      </c>
      <c r="H26" s="8">
        <f t="shared" si="8"/>
        <v>276600.64011379797</v>
      </c>
      <c r="I26" s="26">
        <f>111/D26</f>
        <v>1</v>
      </c>
      <c r="J26" s="26">
        <f>0/D26</f>
        <v>0</v>
      </c>
    </row>
    <row r="27" spans="1:10" ht="14.45" x14ac:dyDescent="0.3">
      <c r="A27" s="18"/>
      <c r="B27" s="7"/>
      <c r="C27" s="7"/>
      <c r="D27" s="19">
        <f>SUM(D22:D26)</f>
        <v>1149</v>
      </c>
      <c r="E27" s="17">
        <f>SUM(E22:E26)</f>
        <v>70290925.730000004</v>
      </c>
      <c r="F27" s="17">
        <f t="shared" si="6"/>
        <v>61175.740409051352</v>
      </c>
      <c r="G27" s="17">
        <f>SUM(G22:G26)</f>
        <v>184976120.34210527</v>
      </c>
      <c r="H27" s="17">
        <f>G27/D27</f>
        <v>160988.79055013513</v>
      </c>
      <c r="I27" s="16">
        <f>1140/D27</f>
        <v>0.9921671018276762</v>
      </c>
      <c r="J27" s="16">
        <f>9/D27</f>
        <v>7.832898172323759E-3</v>
      </c>
    </row>
    <row r="28" spans="1:10" x14ac:dyDescent="0.25">
      <c r="A28" s="21" t="s">
        <v>22</v>
      </c>
      <c r="B28" s="4" t="s">
        <v>8</v>
      </c>
      <c r="C28" s="4" t="s">
        <v>9</v>
      </c>
      <c r="D28" s="4">
        <v>280</v>
      </c>
      <c r="E28" s="5">
        <v>10602425.51</v>
      </c>
      <c r="F28" s="6">
        <f t="shared" si="6"/>
        <v>37865.805392857139</v>
      </c>
      <c r="G28" s="5">
        <f t="shared" ref="G28:G36" si="12">E28/38*100</f>
        <v>27901119.763157897</v>
      </c>
      <c r="H28" s="5">
        <f t="shared" ref="H28:H36" si="13">F28/38*100</f>
        <v>99646.856296992468</v>
      </c>
      <c r="I28" s="25">
        <f>276/D28</f>
        <v>0.98571428571428577</v>
      </c>
      <c r="J28" s="25">
        <f>4/D28</f>
        <v>1.4285714285714285E-2</v>
      </c>
    </row>
    <row r="29" spans="1:10" x14ac:dyDescent="0.25">
      <c r="A29" s="21"/>
      <c r="B29" s="4"/>
      <c r="C29" s="4" t="s">
        <v>10</v>
      </c>
      <c r="D29" s="4">
        <v>293</v>
      </c>
      <c r="E29" s="5">
        <v>16287170.91</v>
      </c>
      <c r="F29" s="6">
        <f t="shared" si="6"/>
        <v>55587.614027303753</v>
      </c>
      <c r="G29" s="5">
        <f t="shared" si="12"/>
        <v>42860976.078947373</v>
      </c>
      <c r="H29" s="5">
        <f t="shared" si="13"/>
        <v>146283.1948086941</v>
      </c>
      <c r="I29" s="25">
        <f>291/D29</f>
        <v>0.99317406143344711</v>
      </c>
      <c r="J29" s="25">
        <f>2/D29</f>
        <v>6.8259385665529011E-3</v>
      </c>
    </row>
    <row r="30" spans="1:10" x14ac:dyDescent="0.25">
      <c r="A30" s="21"/>
      <c r="B30" s="4"/>
      <c r="C30" s="4" t="s">
        <v>11</v>
      </c>
      <c r="D30" s="4">
        <v>66</v>
      </c>
      <c r="E30" s="5">
        <v>4199381.07</v>
      </c>
      <c r="F30" s="6">
        <f t="shared" si="6"/>
        <v>63626.985909090916</v>
      </c>
      <c r="G30" s="5">
        <f t="shared" si="12"/>
        <v>11051002.815789474</v>
      </c>
      <c r="H30" s="5">
        <f t="shared" si="13"/>
        <v>167439.43660287085</v>
      </c>
      <c r="I30" s="25">
        <f>65/D30</f>
        <v>0.98484848484848486</v>
      </c>
      <c r="J30" s="25">
        <f>1/D30</f>
        <v>1.5151515151515152E-2</v>
      </c>
    </row>
    <row r="31" spans="1:10" x14ac:dyDescent="0.25">
      <c r="A31" s="21"/>
      <c r="B31" s="4"/>
      <c r="C31" s="4" t="s">
        <v>12</v>
      </c>
      <c r="D31" s="4">
        <v>149</v>
      </c>
      <c r="E31" s="5">
        <v>11427512.85</v>
      </c>
      <c r="F31" s="6">
        <f t="shared" si="6"/>
        <v>76694.717114093961</v>
      </c>
      <c r="G31" s="5">
        <f t="shared" si="12"/>
        <v>30072402.236842103</v>
      </c>
      <c r="H31" s="5">
        <f t="shared" si="13"/>
        <v>201828.20293182621</v>
      </c>
      <c r="I31" s="25">
        <f>148/D31</f>
        <v>0.99328859060402686</v>
      </c>
      <c r="J31" s="25">
        <f>1/D31</f>
        <v>6.7114093959731542E-3</v>
      </c>
    </row>
    <row r="32" spans="1:10" x14ac:dyDescent="0.25">
      <c r="A32" s="21"/>
      <c r="B32" s="4"/>
      <c r="C32" s="4" t="s">
        <v>13</v>
      </c>
      <c r="D32" s="4">
        <v>119</v>
      </c>
      <c r="E32" s="5">
        <v>10020447.65</v>
      </c>
      <c r="F32" s="6">
        <f t="shared" si="6"/>
        <v>84205.442436974787</v>
      </c>
      <c r="G32" s="5">
        <f t="shared" si="12"/>
        <v>26369599.078947369</v>
      </c>
      <c r="H32" s="5">
        <f t="shared" si="13"/>
        <v>221593.26957098627</v>
      </c>
      <c r="I32" s="25">
        <f>119/D32</f>
        <v>1</v>
      </c>
      <c r="J32" s="25">
        <f>0/D32</f>
        <v>0</v>
      </c>
    </row>
    <row r="33" spans="1:10" x14ac:dyDescent="0.25">
      <c r="A33" s="21"/>
      <c r="B33" s="4"/>
      <c r="C33" s="4" t="s">
        <v>14</v>
      </c>
      <c r="D33" s="4">
        <v>74</v>
      </c>
      <c r="E33" s="5">
        <v>6855539.1100000003</v>
      </c>
      <c r="F33" s="6">
        <f t="shared" si="6"/>
        <v>92642.420405405413</v>
      </c>
      <c r="G33" s="5">
        <f t="shared" si="12"/>
        <v>18040892.394736841</v>
      </c>
      <c r="H33" s="5">
        <f t="shared" si="13"/>
        <v>243795.84317211952</v>
      </c>
      <c r="I33" s="25">
        <f>74/D33</f>
        <v>1</v>
      </c>
      <c r="J33" s="25">
        <f>0/D33</f>
        <v>0</v>
      </c>
    </row>
    <row r="34" spans="1:10" x14ac:dyDescent="0.25">
      <c r="A34" s="21"/>
      <c r="B34" s="4" t="s">
        <v>15</v>
      </c>
      <c r="C34" s="4" t="s">
        <v>28</v>
      </c>
      <c r="D34" s="4">
        <v>118</v>
      </c>
      <c r="E34" s="5">
        <v>12425249.640000001</v>
      </c>
      <c r="F34" s="6">
        <f t="shared" si="6"/>
        <v>105298.72576271187</v>
      </c>
      <c r="G34" s="5">
        <f t="shared" si="12"/>
        <v>32698025.368421052</v>
      </c>
      <c r="H34" s="5">
        <f t="shared" si="13"/>
        <v>277101.90990187332</v>
      </c>
      <c r="I34" s="25">
        <f>118/D34</f>
        <v>1</v>
      </c>
      <c r="J34" s="25">
        <f t="shared" ref="J34:J35" si="14">0/D34</f>
        <v>0</v>
      </c>
    </row>
    <row r="35" spans="1:10" x14ac:dyDescent="0.25">
      <c r="A35" s="21"/>
      <c r="B35" s="4"/>
      <c r="C35" s="4" t="s">
        <v>31</v>
      </c>
      <c r="D35" s="4">
        <v>12</v>
      </c>
      <c r="E35" s="5">
        <v>1414873.43</v>
      </c>
      <c r="F35" s="6">
        <f t="shared" si="6"/>
        <v>117906.11916666666</v>
      </c>
      <c r="G35" s="5">
        <f t="shared" si="12"/>
        <v>3723351.1315789474</v>
      </c>
      <c r="H35" s="5">
        <f t="shared" si="13"/>
        <v>310279.26096491225</v>
      </c>
      <c r="I35" s="25">
        <f>12/D35</f>
        <v>1</v>
      </c>
      <c r="J35" s="25">
        <f t="shared" si="14"/>
        <v>0</v>
      </c>
    </row>
    <row r="36" spans="1:10" x14ac:dyDescent="0.25">
      <c r="A36" s="21"/>
      <c r="B36" s="4"/>
      <c r="C36" s="4" t="s">
        <v>32</v>
      </c>
      <c r="D36" s="4">
        <v>14</v>
      </c>
      <c r="E36" s="5">
        <v>1930830.92</v>
      </c>
      <c r="F36" s="6">
        <f t="shared" si="6"/>
        <v>137916.49428571429</v>
      </c>
      <c r="G36" s="5">
        <f t="shared" si="12"/>
        <v>5081134</v>
      </c>
      <c r="H36" s="5">
        <f t="shared" si="13"/>
        <v>362938.1428571429</v>
      </c>
      <c r="I36" s="25">
        <f>14/D36</f>
        <v>1</v>
      </c>
      <c r="J36" s="25">
        <f>0/D36</f>
        <v>0</v>
      </c>
    </row>
    <row r="37" spans="1:10" ht="14.45" x14ac:dyDescent="0.3">
      <c r="A37" s="21"/>
      <c r="B37" s="4"/>
      <c r="C37" s="4"/>
      <c r="D37" s="12">
        <f>SUM(D28:D36)</f>
        <v>1125</v>
      </c>
      <c r="E37" s="14">
        <f>SUM(E28:E36)</f>
        <v>75163431.090000018</v>
      </c>
      <c r="F37" s="14">
        <f t="shared" si="6"/>
        <v>66811.938746666681</v>
      </c>
      <c r="G37" s="14">
        <f>SUM(G28:G36)</f>
        <v>197798502.86842108</v>
      </c>
      <c r="H37" s="14">
        <f>G37/D37</f>
        <v>175820.8914385965</v>
      </c>
      <c r="I37" s="13">
        <f>1117/D37</f>
        <v>0.99288888888888893</v>
      </c>
      <c r="J37" s="13">
        <f>8/D37</f>
        <v>7.1111111111111115E-3</v>
      </c>
    </row>
    <row r="38" spans="1:10" ht="14.4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</row>
    <row r="40" spans="1:10" ht="14.45" x14ac:dyDescent="0.3">
      <c r="E40" s="3"/>
      <c r="G40" s="3"/>
    </row>
    <row r="44" spans="1:10" ht="14.45" x14ac:dyDescent="0.3">
      <c r="E44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Southend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Bricknell</dc:creator>
  <cp:lastModifiedBy>Robert Nelson</cp:lastModifiedBy>
  <cp:lastPrinted>2019-03-28T12:19:31Z</cp:lastPrinted>
  <dcterms:created xsi:type="dcterms:W3CDTF">2018-07-25T07:32:40Z</dcterms:created>
  <dcterms:modified xsi:type="dcterms:W3CDTF">2019-03-28T12:22:11Z</dcterms:modified>
</cp:coreProperties>
</file>